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600" windowHeight="7530" firstSheet="1" activeTab="6"/>
  </bookViews>
  <sheets>
    <sheet name="balance sheet performa" sheetId="1" r:id="rId1"/>
    <sheet name="npv" sheetId="2" r:id="rId2"/>
    <sheet name="debtors turnover ratio" sheetId="3" r:id="rId3"/>
    <sheet name="lease schedule" sheetId="4" r:id="rId4"/>
    <sheet name="lease decision" sheetId="5" r:id="rId5"/>
    <sheet name="wacc" sheetId="8" r:id="rId6"/>
    <sheet name="safety stock" sheetId="13" r:id="rId7"/>
    <sheet name="optimum stock level" sheetId="7" r:id="rId8"/>
  </sheets>
  <definedNames>
    <definedName name="sd">#REF!</definedName>
    <definedName name="spp">#REF!</definedName>
    <definedName name="sppp">#REF!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3"/>
  <c r="C4"/>
  <c r="E14" i="7"/>
  <c r="E16" s="1"/>
  <c r="F14"/>
  <c r="F16"/>
  <c r="E20"/>
  <c r="E21" s="1"/>
  <c r="F20"/>
  <c r="F21"/>
  <c r="D26" i="5"/>
  <c r="H25"/>
  <c r="G25"/>
  <c r="F25"/>
  <c r="E25"/>
  <c r="D25"/>
  <c r="H12"/>
  <c r="H14" s="1"/>
  <c r="H15" s="1"/>
  <c r="H16" s="1"/>
  <c r="H17" s="1"/>
  <c r="G12"/>
  <c r="G14" s="1"/>
  <c r="G15" s="1"/>
  <c r="G16" s="1"/>
  <c r="G17" s="1"/>
  <c r="F12"/>
  <c r="F14" s="1"/>
  <c r="F15" s="1"/>
  <c r="F16" s="1"/>
  <c r="F17" s="1"/>
  <c r="E12"/>
  <c r="E14" s="1"/>
  <c r="E15" s="1"/>
  <c r="E16" s="1"/>
  <c r="E17" s="1"/>
  <c r="D12"/>
  <c r="D14" s="1"/>
  <c r="D15" s="1"/>
  <c r="D16" s="1"/>
  <c r="D17" s="1"/>
  <c r="D4" i="4"/>
  <c r="E4" s="1"/>
  <c r="F4" s="1"/>
  <c r="F3"/>
  <c r="J18" i="3"/>
  <c r="J16"/>
  <c r="J6"/>
  <c r="D11" i="2"/>
  <c r="D19" i="5" l="1"/>
  <c r="D20" s="1"/>
  <c r="D27"/>
  <c r="D28"/>
  <c r="F5" i="4"/>
  <c r="D5"/>
  <c r="E5" s="1"/>
  <c r="F19" i="1"/>
  <c r="I17"/>
  <c r="F15"/>
  <c r="D6" i="4" l="1"/>
  <c r="E6" s="1"/>
  <c r="F6" s="1"/>
  <c r="F14" i="1"/>
  <c r="F16" s="1"/>
  <c r="F23" s="1"/>
  <c r="I19" s="1"/>
  <c r="I23" s="1"/>
  <c r="D7" i="4" l="1"/>
  <c r="E7" s="1"/>
  <c r="F7" s="1"/>
  <c r="E8" l="1"/>
  <c r="D8"/>
  <c r="F8" l="1"/>
</calcChain>
</file>

<file path=xl/sharedStrings.xml><?xml version="1.0" encoding="utf-8"?>
<sst xmlns="http://schemas.openxmlformats.org/spreadsheetml/2006/main" count="153" uniqueCount="122">
  <si>
    <t>Lease Schedule</t>
  </si>
  <si>
    <t>Date</t>
  </si>
  <si>
    <t>Payment</t>
  </si>
  <si>
    <t xml:space="preserve">Interest </t>
  </si>
  <si>
    <t>Principal</t>
  </si>
  <si>
    <t>Balance</t>
  </si>
  <si>
    <t>Rate of Interest</t>
  </si>
  <si>
    <t>Cost</t>
  </si>
  <si>
    <t>Material Required for each Items</t>
  </si>
  <si>
    <t>Observation</t>
  </si>
  <si>
    <t>Carbon</t>
  </si>
  <si>
    <t>Steel</t>
  </si>
  <si>
    <t>No of Bikes sold weekly</t>
  </si>
  <si>
    <t>Week</t>
  </si>
  <si>
    <t xml:space="preserve">Units required </t>
  </si>
  <si>
    <t>Total Weeks</t>
  </si>
  <si>
    <t>Unites Required for year</t>
  </si>
  <si>
    <t>Fixed Cost Per year</t>
  </si>
  <si>
    <t>Carrying cost per production Run</t>
  </si>
  <si>
    <t>units made in 2 weeks</t>
  </si>
  <si>
    <t>Carrying Cost per unit</t>
  </si>
  <si>
    <t>Optimal Order</t>
  </si>
  <si>
    <t>5 units</t>
  </si>
  <si>
    <t xml:space="preserve"> 7 Units</t>
  </si>
  <si>
    <t>Decision for Buy and Lease</t>
  </si>
  <si>
    <t>1.Loan Repayment</t>
  </si>
  <si>
    <t>Year 1</t>
  </si>
  <si>
    <t>Year 2</t>
  </si>
  <si>
    <t>Year 3</t>
  </si>
  <si>
    <t>Year 4</t>
  </si>
  <si>
    <t>Year 5</t>
  </si>
  <si>
    <t>Loan Repayment</t>
  </si>
  <si>
    <t>Depreciation</t>
  </si>
  <si>
    <t>Interest</t>
  </si>
  <si>
    <t>Total Expenses</t>
  </si>
  <si>
    <t>Tax Shield @ 30%</t>
  </si>
  <si>
    <t>Net Cash flows</t>
  </si>
  <si>
    <t>Present value</t>
  </si>
  <si>
    <t>Year 0 Payment</t>
  </si>
  <si>
    <t>Cash Outflow Y1 to Y5</t>
  </si>
  <si>
    <t>Total Cash outflow</t>
  </si>
  <si>
    <t>2. Purchasing of Tools</t>
  </si>
  <si>
    <t>Present Value</t>
  </si>
  <si>
    <t>Year 0</t>
  </si>
  <si>
    <t>Cash inflow Y1 to Y2</t>
  </si>
  <si>
    <t>cash outflow</t>
  </si>
  <si>
    <t>Suggestion</t>
  </si>
  <si>
    <t>It is better for the organisation to take a lease option</t>
  </si>
  <si>
    <t>Balance Sheet</t>
  </si>
  <si>
    <t>Causto Foppi: Bike Frame Manufacturing and Sales</t>
  </si>
  <si>
    <t>Current Assets</t>
  </si>
  <si>
    <t>$</t>
  </si>
  <si>
    <t>Current Liabilities</t>
  </si>
  <si>
    <t>Cash</t>
  </si>
  <si>
    <t>Bank Overdraft</t>
  </si>
  <si>
    <t>Debtors</t>
  </si>
  <si>
    <t>Creditors</t>
  </si>
  <si>
    <t>Inventory</t>
  </si>
  <si>
    <t>**Carbon</t>
  </si>
  <si>
    <t>**Steel</t>
  </si>
  <si>
    <t>Non Current</t>
  </si>
  <si>
    <t>Property</t>
  </si>
  <si>
    <t>*Mortgage</t>
  </si>
  <si>
    <t>Plant &amp; Equipment</t>
  </si>
  <si>
    <t>Proprietorship</t>
  </si>
  <si>
    <t>Capital</t>
  </si>
  <si>
    <t>Lease liabilty</t>
  </si>
  <si>
    <t>Year</t>
  </si>
  <si>
    <t>amount ($)</t>
  </si>
  <si>
    <t>Outflow</t>
  </si>
  <si>
    <t>Inflows</t>
  </si>
  <si>
    <t>Year 1-4</t>
  </si>
  <si>
    <t>Year 5-8</t>
  </si>
  <si>
    <t>Year 9-15</t>
  </si>
  <si>
    <t>year 16-20</t>
  </si>
  <si>
    <t>NPV</t>
  </si>
  <si>
    <t>Debtors turnover ratio</t>
  </si>
  <si>
    <t>Net credit Sales</t>
  </si>
  <si>
    <t>Average account receivables</t>
  </si>
  <si>
    <t xml:space="preserve">Sales </t>
  </si>
  <si>
    <t>Credit sales</t>
  </si>
  <si>
    <t>Net credit sales</t>
  </si>
  <si>
    <t>Average account recivables</t>
  </si>
  <si>
    <t>15 days</t>
  </si>
  <si>
    <t>Balance sheet performa</t>
  </si>
  <si>
    <t>Weighted Average Cost of Capital</t>
  </si>
  <si>
    <t>interest rate</t>
  </si>
  <si>
    <t>Cost of OD &amp; Debenture</t>
  </si>
  <si>
    <t>after Tax</t>
  </si>
  <si>
    <t>Cos of creditors</t>
  </si>
  <si>
    <t>Owner req return</t>
  </si>
  <si>
    <t>Current EBIT</t>
  </si>
  <si>
    <t>interest</t>
  </si>
  <si>
    <t>Taxable Income</t>
  </si>
  <si>
    <t>Effective TAX Rate</t>
  </si>
  <si>
    <t>Net profit</t>
  </si>
  <si>
    <t>Expected Growth Rate</t>
  </si>
  <si>
    <t>Expected Profit</t>
  </si>
  <si>
    <t>Market price of business</t>
  </si>
  <si>
    <t>Required rate of Return</t>
  </si>
  <si>
    <t>IRR</t>
  </si>
  <si>
    <t>Finance Component</t>
  </si>
  <si>
    <t>Market Value</t>
  </si>
  <si>
    <t xml:space="preserve">Component weighting </t>
  </si>
  <si>
    <t>Product WACC</t>
  </si>
  <si>
    <t xml:space="preserve">Mortgage </t>
  </si>
  <si>
    <t>Onwers Investment</t>
  </si>
  <si>
    <t xml:space="preserve">Total </t>
  </si>
  <si>
    <t>Sales</t>
  </si>
  <si>
    <t>Weekly</t>
  </si>
  <si>
    <t>Sales per week</t>
  </si>
  <si>
    <t>Sample of 10 Weeks</t>
  </si>
  <si>
    <t>Observation (Weekly)</t>
  </si>
  <si>
    <t>Actual Units</t>
  </si>
  <si>
    <t>Deviation</t>
  </si>
  <si>
    <t>Deviation Sqr</t>
  </si>
  <si>
    <t>Sum</t>
  </si>
  <si>
    <t>Count</t>
  </si>
  <si>
    <t xml:space="preserve">Standard Diveation </t>
  </si>
  <si>
    <t>Desired serv. Lvl</t>
  </si>
  <si>
    <t>Z Score</t>
  </si>
  <si>
    <t>Safety Stock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</si>
</sst>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_ * #,##0.00_ ;_ * \-#,##0.00_ ;_ * &quot;-&quot;??_ ;_ @_ "/>
    <numFmt numFmtId="165" formatCode="0.0%"/>
    <numFmt numFmtId="166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9"/>
      <color rgb="FF2A2C2D"/>
      <name val="Helvetica"/>
    </font>
    <font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9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10" fontId="0" fillId="0" borderId="0" xfId="0" applyNumberFormat="1"/>
    <xf numFmtId="0" fontId="3" fillId="0" borderId="1" xfId="0" applyFont="1" applyBorder="1"/>
    <xf numFmtId="165" fontId="0" fillId="0" borderId="0" xfId="0" applyNumberFormat="1"/>
    <xf numFmtId="10" fontId="0" fillId="0" borderId="0" xfId="2" applyNumberFormat="1" applyFont="1"/>
    <xf numFmtId="10" fontId="3" fillId="0" borderId="1" xfId="2" applyNumberFormat="1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/>
    <xf numFmtId="2" fontId="0" fillId="0" borderId="0" xfId="0" applyNumberFormat="1"/>
    <xf numFmtId="1" fontId="3" fillId="0" borderId="0" xfId="0" applyNumberFormat="1" applyFont="1"/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Border="1"/>
    <xf numFmtId="6" fontId="0" fillId="0" borderId="2" xfId="0" applyNumberFormat="1" applyBorder="1"/>
    <xf numFmtId="8" fontId="0" fillId="0" borderId="2" xfId="0" applyNumberFormat="1" applyBorder="1"/>
    <xf numFmtId="6" fontId="0" fillId="0" borderId="0" xfId="0" applyNumberFormat="1"/>
    <xf numFmtId="0" fontId="1" fillId="0" borderId="2" xfId="0" applyFont="1" applyBorder="1"/>
    <xf numFmtId="9" fontId="0" fillId="0" borderId="2" xfId="0" applyNumberFormat="1" applyBorder="1"/>
    <xf numFmtId="1" fontId="0" fillId="0" borderId="2" xfId="0" applyNumberFormat="1" applyBorder="1"/>
    <xf numFmtId="2" fontId="0" fillId="0" borderId="2" xfId="0" applyNumberFormat="1" applyBorder="1"/>
    <xf numFmtId="10" fontId="0" fillId="0" borderId="2" xfId="0" applyNumberFormat="1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/>
    <xf numFmtId="0" fontId="8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7" fillId="0" borderId="2" xfId="1" applyFont="1" applyBorder="1"/>
    <xf numFmtId="0" fontId="7" fillId="0" borderId="2" xfId="0" applyFont="1" applyBorder="1" applyAlignment="1">
      <alignment horizontal="left" indent="1"/>
    </xf>
    <xf numFmtId="166" fontId="7" fillId="0" borderId="2" xfId="0" applyNumberFormat="1" applyFont="1" applyBorder="1"/>
    <xf numFmtId="0" fontId="0" fillId="0" borderId="0" xfId="0" applyBorder="1"/>
    <xf numFmtId="0" fontId="3" fillId="0" borderId="0" xfId="0" applyFont="1" applyBorder="1"/>
    <xf numFmtId="8" fontId="0" fillId="0" borderId="0" xfId="0" applyNumberFormat="1"/>
    <xf numFmtId="4" fontId="0" fillId="0" borderId="0" xfId="0" applyNumberFormat="1"/>
    <xf numFmtId="0" fontId="1" fillId="0" borderId="0" xfId="0" applyFont="1" applyBorder="1"/>
    <xf numFmtId="0" fontId="6" fillId="0" borderId="0" xfId="0" applyFont="1" applyBorder="1"/>
    <xf numFmtId="4" fontId="0" fillId="0" borderId="2" xfId="0" applyNumberFormat="1" applyBorder="1"/>
    <xf numFmtId="0" fontId="0" fillId="0" borderId="0" xfId="0" applyFont="1" applyBorder="1"/>
    <xf numFmtId="0" fontId="0" fillId="0" borderId="2" xfId="0" applyFont="1" applyBorder="1"/>
    <xf numFmtId="2" fontId="0" fillId="0" borderId="2" xfId="0" applyNumberFormat="1" applyFont="1" applyBorder="1"/>
    <xf numFmtId="0" fontId="0" fillId="0" borderId="0" xfId="0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70</xdr:row>
      <xdr:rowOff>0</xdr:rowOff>
    </xdr:from>
    <xdr:to>
      <xdr:col>5</xdr:col>
      <xdr:colOff>171450</xdr:colOff>
      <xdr:row>71</xdr:row>
      <xdr:rowOff>180975</xdr:rowOff>
    </xdr:to>
    <xdr:pic>
      <xdr:nvPicPr>
        <xdr:cNvPr id="2" name="Picture 1" descr="https://www.uky.edu/~dsianita/300/Image28.gif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38400" y="13354050"/>
          <a:ext cx="26765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2</xdr:col>
      <xdr:colOff>1400175</xdr:colOff>
      <xdr:row>26</xdr:row>
      <xdr:rowOff>38100</xdr:rowOff>
    </xdr:to>
    <xdr:pic>
      <xdr:nvPicPr>
        <xdr:cNvPr id="2" name="Picture 1" descr="https://www.uky.edu/~dsianita/300/Image28.gif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38400" y="4762500"/>
          <a:ext cx="26765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5:I23"/>
  <sheetViews>
    <sheetView zoomScale="85" zoomScaleNormal="85" workbookViewId="0">
      <selection activeCell="E7" sqref="E7:I23"/>
    </sheetView>
  </sheetViews>
  <sheetFormatPr defaultRowHeight="15"/>
  <cols>
    <col min="5" max="5" width="21.28515625" customWidth="1"/>
    <col min="6" max="6" width="16.140625" bestFit="1" customWidth="1"/>
    <col min="7" max="7" width="11.7109375" customWidth="1"/>
    <col min="8" max="8" width="19" bestFit="1" customWidth="1"/>
    <col min="9" max="9" width="16.140625" customWidth="1"/>
    <col min="10" max="10" width="26.42578125" customWidth="1"/>
    <col min="11" max="11" width="15.42578125" bestFit="1" customWidth="1"/>
  </cols>
  <sheetData>
    <row r="5" spans="5:9">
      <c r="F5" s="52" t="s">
        <v>84</v>
      </c>
      <c r="G5" s="52"/>
      <c r="H5" s="52"/>
    </row>
    <row r="7" spans="5:9" ht="15.75">
      <c r="E7" s="54" t="s">
        <v>49</v>
      </c>
      <c r="F7" s="54"/>
      <c r="G7" s="54"/>
      <c r="H7" s="54"/>
      <c r="I7" s="54"/>
    </row>
    <row r="8" spans="5:9" ht="15.75">
      <c r="E8" s="54" t="s">
        <v>48</v>
      </c>
      <c r="F8" s="54"/>
      <c r="G8" s="54"/>
      <c r="H8" s="54"/>
      <c r="I8" s="54"/>
    </row>
    <row r="9" spans="5:9" ht="15.75">
      <c r="E9" s="53">
        <v>41455</v>
      </c>
      <c r="F9" s="54"/>
      <c r="G9" s="54"/>
      <c r="H9" s="54"/>
      <c r="I9" s="54"/>
    </row>
    <row r="10" spans="5:9" ht="15.75">
      <c r="E10" s="36" t="s">
        <v>50</v>
      </c>
      <c r="F10" s="37" t="s">
        <v>51</v>
      </c>
      <c r="G10" s="38"/>
      <c r="H10" s="36" t="s">
        <v>52</v>
      </c>
      <c r="I10" s="37" t="s">
        <v>51</v>
      </c>
    </row>
    <row r="11" spans="5:9" ht="15.75">
      <c r="E11" s="38" t="s">
        <v>53</v>
      </c>
      <c r="F11" s="38">
        <v>0</v>
      </c>
      <c r="G11" s="38"/>
      <c r="H11" s="38" t="s">
        <v>54</v>
      </c>
      <c r="I11" s="39">
        <v>50000</v>
      </c>
    </row>
    <row r="12" spans="5:9" ht="15.75">
      <c r="E12" s="38" t="s">
        <v>55</v>
      </c>
      <c r="F12" s="39">
        <v>26712</v>
      </c>
      <c r="G12" s="38"/>
      <c r="H12" s="38" t="s">
        <v>56</v>
      </c>
      <c r="I12" s="39">
        <v>21986.3</v>
      </c>
    </row>
    <row r="13" spans="5:9" ht="15.75">
      <c r="E13" s="38" t="s">
        <v>57</v>
      </c>
      <c r="F13" s="39"/>
      <c r="G13" s="38"/>
      <c r="H13" s="38"/>
      <c r="I13" s="39"/>
    </row>
    <row r="14" spans="5:9" ht="15.75">
      <c r="E14" s="40" t="s">
        <v>58</v>
      </c>
      <c r="F14" s="39">
        <f>+'optimum stock level'!G42</f>
        <v>0</v>
      </c>
      <c r="G14" s="38"/>
      <c r="H14" s="38"/>
      <c r="I14" s="38"/>
    </row>
    <row r="15" spans="5:9" ht="15.75">
      <c r="E15" s="40" t="s">
        <v>59</v>
      </c>
      <c r="F15" s="39">
        <f>+'optimum stock level'!G43</f>
        <v>0</v>
      </c>
      <c r="G15" s="38"/>
      <c r="H15" s="36" t="s">
        <v>60</v>
      </c>
      <c r="I15" s="38"/>
    </row>
    <row r="16" spans="5:9" ht="15.75">
      <c r="E16" s="38"/>
      <c r="F16" s="39">
        <f>SUM(F11:F15)</f>
        <v>26712</v>
      </c>
      <c r="G16" s="38"/>
      <c r="H16" s="38" t="s">
        <v>62</v>
      </c>
      <c r="I16" s="39">
        <v>400000</v>
      </c>
    </row>
    <row r="17" spans="5:9" ht="15.75">
      <c r="E17" s="36" t="s">
        <v>60</v>
      </c>
      <c r="F17" s="38"/>
      <c r="G17" s="38"/>
      <c r="H17" s="38" t="s">
        <v>66</v>
      </c>
      <c r="I17" s="39">
        <f>+'lease schedule'!F3</f>
        <v>55000</v>
      </c>
    </row>
    <row r="18" spans="5:9" ht="15.75">
      <c r="E18" s="38" t="s">
        <v>61</v>
      </c>
      <c r="F18" s="39">
        <v>425000</v>
      </c>
      <c r="G18" s="38"/>
      <c r="H18" s="38" t="s">
        <v>64</v>
      </c>
      <c r="I18" s="38"/>
    </row>
    <row r="19" spans="5:9" ht="15.75">
      <c r="E19" s="38" t="s">
        <v>63</v>
      </c>
      <c r="F19" s="39">
        <f>350000+65000</f>
        <v>415000</v>
      </c>
      <c r="G19" s="38"/>
      <c r="H19" s="38" t="s">
        <v>65</v>
      </c>
      <c r="I19" s="41">
        <f>+F23-SUM(I11:I17)</f>
        <v>339725.69999999995</v>
      </c>
    </row>
    <row r="20" spans="5:9" ht="15.75">
      <c r="E20" s="38"/>
      <c r="F20" s="41"/>
      <c r="G20" s="38"/>
      <c r="H20" s="22"/>
      <c r="I20" s="22"/>
    </row>
    <row r="21" spans="5:9" ht="15.75">
      <c r="E21" s="38"/>
      <c r="F21" s="38"/>
      <c r="G21" s="38"/>
      <c r="H21" s="22"/>
      <c r="I21" s="22"/>
    </row>
    <row r="22" spans="5:9" ht="15.75">
      <c r="E22" s="38"/>
      <c r="F22" s="38"/>
      <c r="G22" s="38"/>
      <c r="H22" s="38"/>
      <c r="I22" s="38"/>
    </row>
    <row r="23" spans="5:9" ht="15.75">
      <c r="E23" s="38"/>
      <c r="F23" s="41">
        <f>SUM(F16:F19)</f>
        <v>866712</v>
      </c>
      <c r="G23" s="38"/>
      <c r="H23" s="38"/>
      <c r="I23" s="41">
        <f>SUM(I11:I20)</f>
        <v>866712</v>
      </c>
    </row>
  </sheetData>
  <mergeCells count="4">
    <mergeCell ref="F5:H5"/>
    <mergeCell ref="E9:I9"/>
    <mergeCell ref="E7:I7"/>
    <mergeCell ref="E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1"/>
  <sheetViews>
    <sheetView workbookViewId="0">
      <selection activeCell="D16" sqref="D16"/>
    </sheetView>
  </sheetViews>
  <sheetFormatPr defaultRowHeight="15"/>
  <cols>
    <col min="3" max="3" width="14.7109375" customWidth="1"/>
    <col min="4" max="4" width="15.28515625" customWidth="1"/>
  </cols>
  <sheetData>
    <row r="4" spans="2:4">
      <c r="C4" s="22" t="s">
        <v>67</v>
      </c>
      <c r="D4" s="22" t="s">
        <v>68</v>
      </c>
    </row>
    <row r="5" spans="2:4">
      <c r="C5" s="22" t="s">
        <v>69</v>
      </c>
      <c r="D5" s="23">
        <v>-143000</v>
      </c>
    </row>
    <row r="6" spans="2:4">
      <c r="B6" t="s">
        <v>70</v>
      </c>
      <c r="C6" s="22" t="s">
        <v>71</v>
      </c>
      <c r="D6" s="22">
        <v>12000</v>
      </c>
    </row>
    <row r="7" spans="2:4">
      <c r="C7" s="22" t="s">
        <v>72</v>
      </c>
      <c r="D7" s="22">
        <v>23000</v>
      </c>
    </row>
    <row r="8" spans="2:4">
      <c r="C8" s="22" t="s">
        <v>73</v>
      </c>
      <c r="D8" s="22">
        <v>41000</v>
      </c>
    </row>
    <row r="9" spans="2:4">
      <c r="C9" s="22" t="s">
        <v>74</v>
      </c>
      <c r="D9" s="22">
        <v>52000</v>
      </c>
    </row>
    <row r="10" spans="2:4">
      <c r="C10" s="22"/>
      <c r="D10" s="22"/>
    </row>
    <row r="11" spans="2:4">
      <c r="C11" s="22" t="s">
        <v>75</v>
      </c>
      <c r="D11" s="24">
        <f>NPV(9.86,D5:D9)</f>
        <v>-13044.591484521123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K116"/>
  <sheetViews>
    <sheetView topLeftCell="C1" workbookViewId="0">
      <selection activeCell="E15" sqref="E15"/>
    </sheetView>
  </sheetViews>
  <sheetFormatPr defaultRowHeight="15"/>
  <cols>
    <col min="5" max="5" width="21.28515625" customWidth="1"/>
    <col min="6" max="6" width="13.28515625" customWidth="1"/>
    <col min="7" max="7" width="11.7109375" customWidth="1"/>
    <col min="8" max="8" width="12.28515625" bestFit="1" customWidth="1"/>
    <col min="9" max="9" width="31.7109375" customWidth="1"/>
    <col min="10" max="10" width="26.28515625" customWidth="1"/>
    <col min="11" max="11" width="15.42578125" bestFit="1" customWidth="1"/>
  </cols>
  <sheetData>
    <row r="2" spans="3:11">
      <c r="C2" s="1"/>
      <c r="H2" s="2"/>
    </row>
    <row r="6" spans="3:11">
      <c r="F6" s="3"/>
      <c r="G6" s="3"/>
      <c r="H6" s="3"/>
      <c r="I6" t="s">
        <v>76</v>
      </c>
      <c r="J6">
        <f>J16/J18</f>
        <v>6.8133333333333335</v>
      </c>
    </row>
    <row r="7" spans="3:11">
      <c r="F7" s="15"/>
      <c r="G7" s="15"/>
      <c r="H7" s="3"/>
    </row>
    <row r="8" spans="3:11">
      <c r="F8" s="15"/>
      <c r="G8" s="15"/>
      <c r="H8" s="3"/>
    </row>
    <row r="9" spans="3:11">
      <c r="E9" s="3"/>
      <c r="F9" s="3"/>
      <c r="G9" s="3"/>
      <c r="H9" s="3"/>
      <c r="I9" t="s">
        <v>77</v>
      </c>
    </row>
    <row r="10" spans="3:11">
      <c r="I10" t="s">
        <v>78</v>
      </c>
    </row>
    <row r="12" spans="3:11">
      <c r="C12" s="1"/>
    </row>
    <row r="14" spans="3:11">
      <c r="E14" s="20"/>
      <c r="F14" s="20"/>
      <c r="G14" s="20"/>
      <c r="H14" s="20"/>
      <c r="I14" s="22" t="s">
        <v>79</v>
      </c>
      <c r="J14" s="23">
        <v>650000</v>
      </c>
    </row>
    <row r="15" spans="3:11">
      <c r="F15" s="20"/>
      <c r="G15" s="20"/>
      <c r="H15" s="20"/>
      <c r="I15" s="22" t="s">
        <v>80</v>
      </c>
      <c r="J15" s="27">
        <v>0.28000000000000003</v>
      </c>
      <c r="K15" s="25"/>
    </row>
    <row r="16" spans="3:11">
      <c r="F16" s="21"/>
      <c r="G16" s="20"/>
      <c r="H16" s="20"/>
      <c r="I16" s="22" t="s">
        <v>81</v>
      </c>
      <c r="J16" s="22">
        <f>650000*28/100</f>
        <v>182000</v>
      </c>
      <c r="K16" s="2"/>
    </row>
    <row r="17" spans="5:10">
      <c r="E17" s="4"/>
      <c r="F17" s="4"/>
      <c r="G17" s="4"/>
      <c r="H17" s="4"/>
      <c r="I17" s="22" t="s">
        <v>82</v>
      </c>
      <c r="J17" s="22" t="s">
        <v>83</v>
      </c>
    </row>
    <row r="18" spans="5:10">
      <c r="E18" s="6"/>
      <c r="I18" s="22"/>
      <c r="J18" s="22">
        <f>650000*15/365</f>
        <v>26712.328767123287</v>
      </c>
    </row>
    <row r="30" spans="5:10">
      <c r="H30" s="7"/>
    </row>
    <row r="34" spans="5:11">
      <c r="H34" s="7"/>
    </row>
    <row r="35" spans="5:11">
      <c r="H35" s="7"/>
    </row>
    <row r="36" spans="5:11">
      <c r="H36" s="7"/>
    </row>
    <row r="37" spans="5:11">
      <c r="E37" s="4"/>
      <c r="H37" s="7"/>
    </row>
    <row r="38" spans="5:11">
      <c r="H38" s="2"/>
      <c r="J38" s="7"/>
    </row>
    <row r="39" spans="5:11">
      <c r="H39" s="2"/>
      <c r="J39" s="7"/>
    </row>
    <row r="40" spans="5:11">
      <c r="H40" s="9"/>
      <c r="J40" s="7"/>
    </row>
    <row r="41" spans="5:11">
      <c r="H41" s="2"/>
      <c r="J41" s="7"/>
    </row>
    <row r="43" spans="5:11">
      <c r="J43" s="9"/>
      <c r="K43" s="10"/>
    </row>
    <row r="44" spans="5:11">
      <c r="J44" s="7"/>
      <c r="K44" s="10"/>
    </row>
    <row r="45" spans="5:11" ht="15.75" thickBot="1">
      <c r="H45" s="8"/>
      <c r="K45" s="11"/>
    </row>
    <row r="46" spans="5:11" ht="15.75" thickTop="1"/>
    <row r="47" spans="5:11">
      <c r="E47" s="1"/>
    </row>
    <row r="48" spans="5:11">
      <c r="F48" s="52"/>
      <c r="G48" s="52"/>
      <c r="H48" s="52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G60" s="12"/>
      <c r="H60" s="12"/>
    </row>
    <row r="61" spans="6:8">
      <c r="G61" s="19"/>
      <c r="H61" s="19"/>
    </row>
    <row r="62" spans="6:8">
      <c r="G62" s="19"/>
      <c r="H62" s="19"/>
    </row>
    <row r="64" spans="6:8">
      <c r="G64" s="19"/>
      <c r="H64" s="19"/>
    </row>
    <row r="65" spans="5:8">
      <c r="G65" s="19"/>
      <c r="H65" s="19"/>
    </row>
    <row r="66" spans="5:8">
      <c r="G66" s="19"/>
      <c r="H66" s="19"/>
    </row>
    <row r="67" spans="5:8">
      <c r="G67" s="19"/>
      <c r="H67" s="19"/>
    </row>
    <row r="69" spans="5:8">
      <c r="E69" s="6"/>
    </row>
    <row r="71" spans="5:8" ht="18.75">
      <c r="E71" s="13"/>
    </row>
    <row r="75" spans="5:8">
      <c r="F75" s="4"/>
      <c r="G75" s="19"/>
    </row>
    <row r="78" spans="5:8">
      <c r="E78" s="1"/>
      <c r="F78" s="14"/>
    </row>
    <row r="83" spans="5:8">
      <c r="F83" s="4"/>
    </row>
    <row r="84" spans="5:8">
      <c r="F84" s="4"/>
    </row>
    <row r="86" spans="5:8">
      <c r="E86" s="4"/>
    </row>
    <row r="88" spans="5:8">
      <c r="F88" s="4"/>
    </row>
    <row r="89" spans="5:8">
      <c r="F89" s="4"/>
    </row>
    <row r="90" spans="5:8">
      <c r="F90" s="4"/>
      <c r="H90" s="4"/>
    </row>
    <row r="93" spans="5:8">
      <c r="E93" s="4"/>
    </row>
    <row r="95" spans="5:8">
      <c r="E95" s="1"/>
    </row>
    <row r="97" spans="5:10">
      <c r="F97" s="19"/>
      <c r="G97" s="19"/>
      <c r="H97" s="19"/>
      <c r="I97" s="19"/>
      <c r="J97" s="19"/>
    </row>
    <row r="98" spans="5:10">
      <c r="F98" s="19"/>
      <c r="G98" s="19"/>
      <c r="H98" s="19"/>
      <c r="I98" s="19"/>
      <c r="J98" s="19"/>
    </row>
    <row r="99" spans="5:10">
      <c r="F99" s="17"/>
      <c r="G99" s="17"/>
      <c r="H99" s="17"/>
      <c r="I99" s="17"/>
      <c r="J99" s="17"/>
    </row>
    <row r="100" spans="5:10">
      <c r="F100" s="17"/>
      <c r="G100" s="17"/>
      <c r="H100" s="17"/>
      <c r="I100" s="17"/>
      <c r="J100" s="17"/>
    </row>
    <row r="101" spans="5:10">
      <c r="F101" s="19"/>
      <c r="G101" s="17"/>
      <c r="H101" s="17"/>
      <c r="I101" s="17"/>
      <c r="J101" s="17"/>
    </row>
    <row r="102" spans="5:10">
      <c r="F102" s="19"/>
      <c r="G102" s="17"/>
      <c r="H102" s="17"/>
      <c r="I102" s="17"/>
      <c r="J102" s="17"/>
    </row>
    <row r="103" spans="5:10">
      <c r="F103" s="17"/>
      <c r="G103" s="17"/>
      <c r="H103" s="17"/>
      <c r="I103" s="17"/>
      <c r="J103" s="17"/>
    </row>
    <row r="104" spans="5:10">
      <c r="F104" s="19"/>
      <c r="G104" s="19"/>
      <c r="H104" s="19"/>
      <c r="I104" s="19"/>
      <c r="J104" s="19"/>
    </row>
    <row r="105" spans="5:10">
      <c r="F105" s="17"/>
      <c r="G105" s="19"/>
      <c r="H105" s="19"/>
      <c r="I105" s="19"/>
      <c r="J105" s="19"/>
    </row>
    <row r="106" spans="5:10">
      <c r="F106" s="18"/>
      <c r="G106" s="19"/>
      <c r="H106" s="19"/>
      <c r="I106" s="19"/>
      <c r="J106" s="19"/>
    </row>
    <row r="108" spans="5:10">
      <c r="E108" s="1"/>
    </row>
    <row r="110" spans="5:10">
      <c r="F110" s="19"/>
      <c r="G110" s="19"/>
      <c r="H110" s="19"/>
      <c r="I110" s="19"/>
      <c r="J110" s="19"/>
    </row>
    <row r="111" spans="5:10">
      <c r="F111" s="17"/>
      <c r="G111" s="17"/>
      <c r="H111" s="17"/>
      <c r="I111" s="17"/>
      <c r="J111" s="17"/>
    </row>
    <row r="113" spans="5:6">
      <c r="F113" s="3"/>
    </row>
    <row r="114" spans="5:6">
      <c r="F114" s="16"/>
    </row>
    <row r="116" spans="5:6">
      <c r="E116" s="4"/>
    </row>
  </sheetData>
  <mergeCells count="1">
    <mergeCell ref="F48:H4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sqref="A1:F8"/>
    </sheetView>
  </sheetViews>
  <sheetFormatPr defaultRowHeight="15"/>
  <sheetData>
    <row r="1" spans="1:6">
      <c r="A1" s="26" t="s">
        <v>0</v>
      </c>
      <c r="B1" s="22"/>
      <c r="C1" s="22"/>
      <c r="D1" s="22" t="s">
        <v>6</v>
      </c>
      <c r="E1" s="22"/>
      <c r="F1" s="27">
        <v>0.08</v>
      </c>
    </row>
    <row r="2" spans="1:6">
      <c r="A2" s="22"/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</row>
    <row r="3" spans="1:6">
      <c r="A3" s="22"/>
      <c r="B3" s="22">
        <v>0</v>
      </c>
      <c r="C3" s="22">
        <v>10000</v>
      </c>
      <c r="D3" s="22">
        <v>0</v>
      </c>
      <c r="E3" s="22">
        <v>65000</v>
      </c>
      <c r="F3" s="22">
        <f>+E3-C3</f>
        <v>55000</v>
      </c>
    </row>
    <row r="4" spans="1:6">
      <c r="A4" s="22"/>
      <c r="B4" s="22">
        <v>1</v>
      </c>
      <c r="C4" s="22">
        <v>11020</v>
      </c>
      <c r="D4" s="22">
        <f>+F3*0.08</f>
        <v>4400</v>
      </c>
      <c r="E4" s="22">
        <f>+C4-D4</f>
        <v>6620</v>
      </c>
      <c r="F4" s="22">
        <f>+F3-E4</f>
        <v>48380</v>
      </c>
    </row>
    <row r="5" spans="1:6">
      <c r="A5" s="22"/>
      <c r="B5" s="22">
        <v>2</v>
      </c>
      <c r="C5" s="22">
        <v>11020</v>
      </c>
      <c r="D5" s="28">
        <f>+F4*F1</f>
        <v>3870.4</v>
      </c>
      <c r="E5" s="28">
        <f>+C5-D5</f>
        <v>7149.6</v>
      </c>
      <c r="F5" s="28">
        <f>+F4-E5</f>
        <v>41230.400000000001</v>
      </c>
    </row>
    <row r="6" spans="1:6">
      <c r="A6" s="22"/>
      <c r="B6" s="22">
        <v>3</v>
      </c>
      <c r="C6" s="22">
        <v>11020</v>
      </c>
      <c r="D6" s="29">
        <f>+F5*0.08</f>
        <v>3298.4320000000002</v>
      </c>
      <c r="E6" s="29">
        <f>+C6-D6</f>
        <v>7721.5679999999993</v>
      </c>
      <c r="F6" s="28">
        <f>+F5-E6</f>
        <v>33508.832000000002</v>
      </c>
    </row>
    <row r="7" spans="1:6">
      <c r="A7" s="22"/>
      <c r="B7" s="22">
        <v>4</v>
      </c>
      <c r="C7" s="22">
        <v>11020</v>
      </c>
      <c r="D7" s="29">
        <f>+F6*0.08</f>
        <v>2680.7065600000001</v>
      </c>
      <c r="E7" s="29">
        <f>+C7-D7</f>
        <v>8339.2934399999995</v>
      </c>
      <c r="F7" s="28">
        <f>+F6-E7</f>
        <v>25169.538560000001</v>
      </c>
    </row>
    <row r="8" spans="1:6">
      <c r="A8" s="22"/>
      <c r="B8" s="22">
        <v>5</v>
      </c>
      <c r="C8" s="28">
        <v>27183.1</v>
      </c>
      <c r="D8" s="28">
        <f>+F7*0.08</f>
        <v>2013.5630848000001</v>
      </c>
      <c r="E8" s="28">
        <f>+F7</f>
        <v>25169.538560000001</v>
      </c>
      <c r="F8" s="28">
        <f>+C8-D8-E8</f>
        <v>-1.6448000023956411E-3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7:H31"/>
  <sheetViews>
    <sheetView topLeftCell="A10" workbookViewId="0">
      <selection activeCell="C22" sqref="C22:H28"/>
    </sheetView>
  </sheetViews>
  <sheetFormatPr defaultRowHeight="15"/>
  <cols>
    <col min="3" max="3" width="23.7109375" customWidth="1"/>
  </cols>
  <sheetData>
    <row r="7" spans="3:8">
      <c r="C7" s="4" t="s">
        <v>24</v>
      </c>
    </row>
    <row r="9" spans="3:8">
      <c r="C9" s="55" t="s">
        <v>25</v>
      </c>
      <c r="D9" s="55"/>
      <c r="E9" s="55"/>
      <c r="F9" s="55"/>
      <c r="G9" s="55"/>
      <c r="H9" s="55"/>
    </row>
    <row r="10" spans="3:8">
      <c r="C10" s="22"/>
      <c r="D10" s="22" t="s">
        <v>26</v>
      </c>
      <c r="E10" s="22" t="s">
        <v>27</v>
      </c>
      <c r="F10" s="22" t="s">
        <v>28</v>
      </c>
      <c r="G10" s="22" t="s">
        <v>29</v>
      </c>
      <c r="H10" s="22" t="s">
        <v>30</v>
      </c>
    </row>
    <row r="11" spans="3:8">
      <c r="C11" s="22" t="s">
        <v>31</v>
      </c>
      <c r="D11" s="31">
        <v>11020</v>
      </c>
      <c r="E11" s="31">
        <v>11020</v>
      </c>
      <c r="F11" s="31">
        <v>11020</v>
      </c>
      <c r="G11" s="31">
        <v>11020</v>
      </c>
      <c r="H11" s="31">
        <v>27183.1</v>
      </c>
    </row>
    <row r="12" spans="3:8">
      <c r="C12" s="22" t="s">
        <v>32</v>
      </c>
      <c r="D12" s="31">
        <f>65000/5</f>
        <v>13000</v>
      </c>
      <c r="E12" s="31">
        <f>65000/5</f>
        <v>13000</v>
      </c>
      <c r="F12" s="31">
        <f>65000/5</f>
        <v>13000</v>
      </c>
      <c r="G12" s="31">
        <f>65000/5</f>
        <v>13000</v>
      </c>
      <c r="H12" s="31">
        <f>65000/5</f>
        <v>13000</v>
      </c>
    </row>
    <row r="13" spans="3:8">
      <c r="C13" s="22" t="s">
        <v>33</v>
      </c>
      <c r="D13" s="33">
        <v>4400</v>
      </c>
      <c r="E13" s="33">
        <v>3870.4</v>
      </c>
      <c r="F13" s="33">
        <v>3298.4320000000002</v>
      </c>
      <c r="G13" s="33">
        <v>2680.7065600000001</v>
      </c>
      <c r="H13" s="33">
        <v>2013.5630848000001</v>
      </c>
    </row>
    <row r="14" spans="3:8">
      <c r="C14" s="22" t="s">
        <v>34</v>
      </c>
      <c r="D14" s="33">
        <f>+D12+D13</f>
        <v>17400</v>
      </c>
      <c r="E14" s="33">
        <f>+E12+E13</f>
        <v>16870.400000000001</v>
      </c>
      <c r="F14" s="33">
        <f>+F12+F13</f>
        <v>16298.432000000001</v>
      </c>
      <c r="G14" s="33">
        <f>+G12+G13</f>
        <v>15680.706560000001</v>
      </c>
      <c r="H14" s="33">
        <f>+H12+H13</f>
        <v>15013.5630848</v>
      </c>
    </row>
    <row r="15" spans="3:8">
      <c r="C15" s="22" t="s">
        <v>35</v>
      </c>
      <c r="D15" s="31">
        <f>+D14*0.3</f>
        <v>5220</v>
      </c>
      <c r="E15" s="33">
        <f>+E14*0.3</f>
        <v>5061.12</v>
      </c>
      <c r="F15" s="33">
        <f>+F14*0.3</f>
        <v>4889.5295999999998</v>
      </c>
      <c r="G15" s="33">
        <f>+G14*0.3</f>
        <v>4704.2119679999996</v>
      </c>
      <c r="H15" s="33">
        <f>+H14*0.3</f>
        <v>4504.0689254399995</v>
      </c>
    </row>
    <row r="16" spans="3:8">
      <c r="C16" s="22" t="s">
        <v>36</v>
      </c>
      <c r="D16" s="31">
        <f>+D11-D15</f>
        <v>5800</v>
      </c>
      <c r="E16" s="33">
        <f>+E11-E15</f>
        <v>5958.88</v>
      </c>
      <c r="F16" s="33">
        <f>+F11-F15</f>
        <v>6130.4704000000002</v>
      </c>
      <c r="G16" s="33">
        <f>+G11-G15</f>
        <v>6315.7880320000004</v>
      </c>
      <c r="H16" s="33">
        <f>+H11-H15</f>
        <v>22679.03107456</v>
      </c>
    </row>
    <row r="17" spans="3:8">
      <c r="C17" s="22" t="s">
        <v>37</v>
      </c>
      <c r="D17" s="33">
        <f>+D16/1.056</f>
        <v>5492.424242424242</v>
      </c>
      <c r="E17" s="33">
        <f>+E16/(1.056*2)</f>
        <v>2821.439393939394</v>
      </c>
      <c r="F17" s="33">
        <f>+F16/(1.056*3)</f>
        <v>1935.1232323232323</v>
      </c>
      <c r="G17" s="33">
        <f>+G16/(1.056*4)</f>
        <v>1495.2149696969698</v>
      </c>
      <c r="H17" s="33">
        <f>+H16/(1.056*5)</f>
        <v>4295.271036848485</v>
      </c>
    </row>
    <row r="18" spans="3:8">
      <c r="C18" s="22" t="s">
        <v>38</v>
      </c>
      <c r="D18" s="31">
        <v>10000</v>
      </c>
      <c r="E18" s="31"/>
      <c r="F18" s="31"/>
      <c r="G18" s="31"/>
      <c r="H18" s="31"/>
    </row>
    <row r="19" spans="3:8">
      <c r="C19" s="22" t="s">
        <v>39</v>
      </c>
      <c r="D19" s="33">
        <f>+SUM(D17:H17)</f>
        <v>16039.472875232324</v>
      </c>
      <c r="E19" s="31"/>
      <c r="F19" s="31"/>
      <c r="G19" s="31"/>
      <c r="H19" s="31"/>
    </row>
    <row r="20" spans="3:8">
      <c r="C20" s="22" t="s">
        <v>40</v>
      </c>
      <c r="D20" s="34">
        <f>+D18+D19</f>
        <v>26039.472875232324</v>
      </c>
      <c r="E20" s="31"/>
      <c r="F20" s="31"/>
      <c r="G20" s="31"/>
      <c r="H20" s="31"/>
    </row>
    <row r="22" spans="3:8">
      <c r="C22" s="56" t="s">
        <v>41</v>
      </c>
      <c r="D22" s="56"/>
      <c r="E22" s="56"/>
      <c r="F22" s="56"/>
      <c r="G22" s="56"/>
      <c r="H22" s="56"/>
    </row>
    <row r="23" spans="3:8">
      <c r="C23" s="22"/>
      <c r="D23" s="22" t="s">
        <v>26</v>
      </c>
      <c r="E23" s="22" t="s">
        <v>27</v>
      </c>
      <c r="F23" s="22" t="s">
        <v>28</v>
      </c>
      <c r="G23" s="22" t="s">
        <v>29</v>
      </c>
      <c r="H23" s="22" t="s">
        <v>30</v>
      </c>
    </row>
    <row r="24" spans="3:8">
      <c r="C24" s="22" t="s">
        <v>32</v>
      </c>
      <c r="D24" s="31">
        <v>13000</v>
      </c>
      <c r="E24" s="31">
        <v>13000</v>
      </c>
      <c r="F24" s="31">
        <v>13000</v>
      </c>
      <c r="G24" s="31">
        <v>13000</v>
      </c>
      <c r="H24" s="31">
        <v>13000</v>
      </c>
    </row>
    <row r="25" spans="3:8">
      <c r="C25" s="22" t="s">
        <v>42</v>
      </c>
      <c r="D25" s="33">
        <f>+D24/1.056</f>
        <v>12310.60606060606</v>
      </c>
      <c r="E25" s="33">
        <f>+E24/(1.056*2)</f>
        <v>6155.30303030303</v>
      </c>
      <c r="F25" s="33">
        <f>+F24/(1.056*3)</f>
        <v>4103.5353535353534</v>
      </c>
      <c r="G25" s="33">
        <f>+G24/(1.056*4)</f>
        <v>3077.651515151515</v>
      </c>
      <c r="H25" s="33">
        <f>+H24/(1.056*5)</f>
        <v>2462.121212121212</v>
      </c>
    </row>
    <row r="26" spans="3:8">
      <c r="C26" s="22" t="s">
        <v>43</v>
      </c>
      <c r="D26" s="22">
        <f>65000+15000</f>
        <v>80000</v>
      </c>
      <c r="E26" s="22"/>
      <c r="F26" s="22"/>
      <c r="G26" s="22"/>
      <c r="H26" s="22"/>
    </row>
    <row r="27" spans="3:8">
      <c r="C27" s="22" t="s">
        <v>44</v>
      </c>
      <c r="D27" s="28">
        <f>+SUM(D25:H25)</f>
        <v>28109.21717171717</v>
      </c>
      <c r="E27" s="22"/>
      <c r="F27" s="22"/>
      <c r="G27" s="22"/>
      <c r="H27" s="22"/>
    </row>
    <row r="28" spans="3:8">
      <c r="C28" s="22" t="s">
        <v>45</v>
      </c>
      <c r="D28" s="35">
        <f>+D26-D27</f>
        <v>51890.782828282827</v>
      </c>
      <c r="E28" s="22"/>
      <c r="F28" s="22"/>
      <c r="G28" s="22"/>
      <c r="H28" s="22"/>
    </row>
    <row r="30" spans="3:8">
      <c r="C30" s="4" t="s">
        <v>46</v>
      </c>
    </row>
    <row r="31" spans="3:8">
      <c r="C31" t="s">
        <v>47</v>
      </c>
    </row>
  </sheetData>
  <mergeCells count="2">
    <mergeCell ref="C9:H9"/>
    <mergeCell ref="C22:H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5"/>
  <sheetViews>
    <sheetView workbookViewId="0">
      <selection activeCell="C17" sqref="C17"/>
    </sheetView>
  </sheetViews>
  <sheetFormatPr defaultRowHeight="15"/>
  <cols>
    <col min="2" max="2" width="31.28515625" bestFit="1" customWidth="1"/>
    <col min="3" max="3" width="12.85546875" bestFit="1" customWidth="1"/>
    <col min="4" max="4" width="30.7109375" customWidth="1"/>
    <col min="5" max="5" width="10" bestFit="1" customWidth="1"/>
    <col min="7" max="7" width="5" bestFit="1" customWidth="1"/>
    <col min="8" max="8" width="12.5703125" bestFit="1" customWidth="1"/>
  </cols>
  <sheetData>
    <row r="2" spans="2:8">
      <c r="B2" t="s">
        <v>85</v>
      </c>
    </row>
    <row r="3" spans="2:8">
      <c r="B3" s="22" t="s">
        <v>86</v>
      </c>
      <c r="C3" s="27">
        <v>0.08</v>
      </c>
    </row>
    <row r="4" spans="2:8">
      <c r="B4" s="22" t="s">
        <v>87</v>
      </c>
      <c r="C4" s="27">
        <v>0.08</v>
      </c>
    </row>
    <row r="5" spans="2:8">
      <c r="B5" s="22" t="s">
        <v>88</v>
      </c>
      <c r="C5" s="27">
        <v>0.06</v>
      </c>
    </row>
    <row r="6" spans="2:8">
      <c r="B6" s="22" t="s">
        <v>89</v>
      </c>
      <c r="C6" s="30">
        <v>0</v>
      </c>
    </row>
    <row r="7" spans="2:8">
      <c r="B7" s="22" t="s">
        <v>90</v>
      </c>
      <c r="C7" s="22"/>
    </row>
    <row r="8" spans="2:8">
      <c r="B8" s="22" t="s">
        <v>91</v>
      </c>
      <c r="C8" s="24">
        <v>247500</v>
      </c>
    </row>
    <row r="9" spans="2:8">
      <c r="B9" s="22" t="s">
        <v>92</v>
      </c>
      <c r="C9" s="48">
        <v>36000</v>
      </c>
      <c r="D9" s="45">
        <v>450000</v>
      </c>
    </row>
    <row r="10" spans="2:8">
      <c r="B10" s="22" t="s">
        <v>93</v>
      </c>
      <c r="C10" s="24">
        <v>211500</v>
      </c>
    </row>
    <row r="11" spans="2:8">
      <c r="B11" s="22" t="s">
        <v>94</v>
      </c>
      <c r="C11" s="27">
        <v>0.25</v>
      </c>
    </row>
    <row r="12" spans="2:8">
      <c r="B12" s="22"/>
      <c r="C12" s="22"/>
      <c r="D12" s="44">
        <v>52875</v>
      </c>
    </row>
    <row r="13" spans="2:8">
      <c r="B13" s="22" t="s">
        <v>95</v>
      </c>
      <c r="C13" s="22"/>
      <c r="D13" s="44">
        <v>158625</v>
      </c>
    </row>
    <row r="14" spans="2:8">
      <c r="B14" s="22" t="s">
        <v>96</v>
      </c>
      <c r="C14" s="27">
        <v>-0.01</v>
      </c>
    </row>
    <row r="15" spans="2:8">
      <c r="G15">
        <v>2009</v>
      </c>
      <c r="H15" s="44">
        <v>-160228</v>
      </c>
    </row>
    <row r="16" spans="2:8">
      <c r="D16" s="44">
        <v>-1586.96</v>
      </c>
      <c r="G16">
        <v>2010</v>
      </c>
    </row>
    <row r="17" spans="2:8">
      <c r="B17" t="s">
        <v>97</v>
      </c>
      <c r="D17" s="44">
        <v>157038.04</v>
      </c>
      <c r="G17">
        <v>2011</v>
      </c>
    </row>
    <row r="18" spans="2:8">
      <c r="G18">
        <v>2012</v>
      </c>
    </row>
    <row r="19" spans="2:8">
      <c r="B19" t="s">
        <v>98</v>
      </c>
      <c r="D19" s="45">
        <v>1000000</v>
      </c>
      <c r="G19">
        <v>2013</v>
      </c>
      <c r="H19" s="44">
        <v>158625</v>
      </c>
    </row>
    <row r="20" spans="2:8">
      <c r="B20" t="s">
        <v>99</v>
      </c>
      <c r="D20" s="2">
        <v>0.15</v>
      </c>
      <c r="E20" s="7">
        <v>0.15703803699999999</v>
      </c>
      <c r="G20" t="s">
        <v>100</v>
      </c>
      <c r="H20" s="2">
        <v>-0.01</v>
      </c>
    </row>
    <row r="22" spans="2:8">
      <c r="B22" t="s">
        <v>101</v>
      </c>
      <c r="C22" t="s">
        <v>102</v>
      </c>
      <c r="D22" t="s">
        <v>103</v>
      </c>
      <c r="E22" t="s">
        <v>7</v>
      </c>
      <c r="F22" t="s">
        <v>104</v>
      </c>
    </row>
    <row r="23" spans="2:8">
      <c r="B23" t="s">
        <v>105</v>
      </c>
      <c r="C23">
        <v>400000</v>
      </c>
      <c r="D23">
        <v>0.28571428599999998</v>
      </c>
      <c r="E23">
        <v>0.06</v>
      </c>
      <c r="F23" s="7">
        <v>1.7100000000000001E-2</v>
      </c>
    </row>
    <row r="24" spans="2:8">
      <c r="B24" t="s">
        <v>106</v>
      </c>
      <c r="C24" s="45">
        <v>1000000</v>
      </c>
      <c r="D24">
        <v>0.71428571399999996</v>
      </c>
      <c r="E24">
        <v>0.14703350000000001</v>
      </c>
      <c r="F24" s="7">
        <v>0.10502400000000001</v>
      </c>
    </row>
    <row r="25" spans="2:8">
      <c r="B25" t="s">
        <v>107</v>
      </c>
      <c r="C25" s="45">
        <v>1400000</v>
      </c>
      <c r="D25">
        <v>1</v>
      </c>
      <c r="E25">
        <v>0.122124</v>
      </c>
      <c r="F25" s="7">
        <v>0.1221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L10" sqref="L10"/>
    </sheetView>
  </sheetViews>
  <sheetFormatPr defaultRowHeight="15"/>
  <sheetData>
    <row r="1" spans="1:15">
      <c r="A1" s="49"/>
      <c r="C1" s="43" t="s">
        <v>10</v>
      </c>
      <c r="D1" s="43" t="s">
        <v>11</v>
      </c>
    </row>
    <row r="2" spans="1:15">
      <c r="A2" s="57" t="s">
        <v>108</v>
      </c>
      <c r="B2" s="57"/>
      <c r="C2" s="50">
        <v>15</v>
      </c>
      <c r="D2" s="50">
        <v>20</v>
      </c>
    </row>
    <row r="3" spans="1:15">
      <c r="A3" s="57" t="s">
        <v>109</v>
      </c>
      <c r="B3" s="58"/>
      <c r="C3" s="50">
        <v>10</v>
      </c>
      <c r="D3" s="50">
        <v>10</v>
      </c>
    </row>
    <row r="4" spans="1:15">
      <c r="A4" s="57" t="s">
        <v>110</v>
      </c>
      <c r="B4" s="58"/>
      <c r="C4" s="51">
        <f>C2/C3</f>
        <v>1.5</v>
      </c>
      <c r="D4" s="50">
        <f>D2/D3</f>
        <v>2</v>
      </c>
    </row>
    <row r="6" spans="1:15">
      <c r="C6" t="s">
        <v>111</v>
      </c>
      <c r="F6" t="s">
        <v>10</v>
      </c>
      <c r="L6" t="s">
        <v>11</v>
      </c>
    </row>
    <row r="7" spans="1:15">
      <c r="C7" t="s">
        <v>112</v>
      </c>
      <c r="F7" t="s">
        <v>113</v>
      </c>
      <c r="H7" t="s">
        <v>114</v>
      </c>
      <c r="I7" t="s">
        <v>115</v>
      </c>
      <c r="L7" t="s">
        <v>113</v>
      </c>
      <c r="N7" t="s">
        <v>114</v>
      </c>
      <c r="O7" t="s">
        <v>115</v>
      </c>
    </row>
    <row r="8" spans="1:15">
      <c r="D8">
        <v>1</v>
      </c>
      <c r="F8">
        <v>0</v>
      </c>
      <c r="H8">
        <v>-1.5</v>
      </c>
      <c r="I8">
        <v>2.25</v>
      </c>
      <c r="L8">
        <v>2</v>
      </c>
      <c r="N8">
        <v>0</v>
      </c>
      <c r="O8">
        <v>0</v>
      </c>
    </row>
    <row r="9" spans="1:15">
      <c r="D9">
        <v>2</v>
      </c>
      <c r="F9">
        <v>1</v>
      </c>
      <c r="H9">
        <v>-0.5</v>
      </c>
      <c r="I9">
        <v>0.25</v>
      </c>
      <c r="L9">
        <v>3</v>
      </c>
      <c r="N9">
        <v>1</v>
      </c>
      <c r="O9">
        <v>1</v>
      </c>
    </row>
    <row r="10" spans="1:15">
      <c r="D10">
        <v>3</v>
      </c>
      <c r="F10">
        <v>2</v>
      </c>
      <c r="H10">
        <v>0.5</v>
      </c>
      <c r="I10">
        <v>0.25</v>
      </c>
      <c r="L10">
        <v>6</v>
      </c>
      <c r="N10">
        <v>4</v>
      </c>
      <c r="O10">
        <v>16</v>
      </c>
    </row>
    <row r="11" spans="1:15">
      <c r="D11">
        <v>4</v>
      </c>
      <c r="F11">
        <v>0</v>
      </c>
      <c r="H11">
        <v>-1.5</v>
      </c>
      <c r="I11">
        <v>2.25</v>
      </c>
      <c r="L11">
        <v>1</v>
      </c>
      <c r="N11">
        <v>-1</v>
      </c>
      <c r="O11">
        <v>1</v>
      </c>
    </row>
    <row r="12" spans="1:15">
      <c r="D12">
        <v>5</v>
      </c>
      <c r="F12">
        <v>2</v>
      </c>
      <c r="H12">
        <v>0.5</v>
      </c>
      <c r="I12">
        <v>0.25</v>
      </c>
      <c r="L12">
        <v>0</v>
      </c>
      <c r="N12">
        <v>-2</v>
      </c>
      <c r="O12">
        <v>4</v>
      </c>
    </row>
    <row r="13" spans="1:15">
      <c r="D13">
        <v>6</v>
      </c>
      <c r="F13">
        <v>3</v>
      </c>
      <c r="H13">
        <v>1.5</v>
      </c>
      <c r="I13">
        <v>2.25</v>
      </c>
      <c r="L13">
        <v>1</v>
      </c>
      <c r="N13">
        <v>-1</v>
      </c>
      <c r="O13">
        <v>1</v>
      </c>
    </row>
    <row r="14" spans="1:15">
      <c r="D14">
        <v>7</v>
      </c>
      <c r="F14">
        <v>1</v>
      </c>
      <c r="H14">
        <v>-0.5</v>
      </c>
      <c r="I14">
        <v>0.25</v>
      </c>
      <c r="L14">
        <v>4</v>
      </c>
      <c r="N14">
        <v>2</v>
      </c>
      <c r="O14">
        <v>4</v>
      </c>
    </row>
    <row r="15" spans="1:15">
      <c r="D15">
        <v>8</v>
      </c>
      <c r="F15">
        <v>0</v>
      </c>
      <c r="H15">
        <v>-1.5</v>
      </c>
      <c r="I15">
        <v>2.25</v>
      </c>
      <c r="L15">
        <v>0</v>
      </c>
      <c r="N15">
        <v>-2</v>
      </c>
      <c r="O15">
        <v>4</v>
      </c>
    </row>
    <row r="16" spans="1:15">
      <c r="D16">
        <v>9</v>
      </c>
      <c r="F16">
        <v>2</v>
      </c>
      <c r="H16">
        <v>0.5</v>
      </c>
      <c r="I16">
        <v>0.25</v>
      </c>
      <c r="L16">
        <v>2</v>
      </c>
      <c r="N16">
        <v>0</v>
      </c>
      <c r="O16">
        <v>0</v>
      </c>
    </row>
    <row r="17" spans="4:16">
      <c r="D17">
        <v>10</v>
      </c>
      <c r="F17">
        <v>4</v>
      </c>
      <c r="H17">
        <v>2.5</v>
      </c>
      <c r="I17">
        <v>6.25</v>
      </c>
      <c r="L17">
        <v>1</v>
      </c>
      <c r="N17">
        <v>-1</v>
      </c>
      <c r="O17">
        <v>1</v>
      </c>
    </row>
    <row r="18" spans="4:16">
      <c r="G18" t="s">
        <v>116</v>
      </c>
      <c r="J18">
        <v>16.5</v>
      </c>
      <c r="M18" t="s">
        <v>116</v>
      </c>
      <c r="P18">
        <v>32</v>
      </c>
    </row>
    <row r="19" spans="4:16">
      <c r="G19" t="s">
        <v>117</v>
      </c>
      <c r="J19">
        <v>10</v>
      </c>
      <c r="M19" t="s">
        <v>117</v>
      </c>
      <c r="P19">
        <v>10</v>
      </c>
    </row>
    <row r="20" spans="4:16">
      <c r="G20" t="s">
        <v>118</v>
      </c>
      <c r="J20">
        <v>1.2845232578665129</v>
      </c>
      <c r="M20" t="s">
        <v>118</v>
      </c>
      <c r="P20">
        <v>1.7888543819998317</v>
      </c>
    </row>
    <row r="21" spans="4:16">
      <c r="G21" t="s">
        <v>119</v>
      </c>
      <c r="J21">
        <v>0.95</v>
      </c>
      <c r="M21" t="s">
        <v>119</v>
      </c>
      <c r="P21">
        <v>0.95</v>
      </c>
    </row>
    <row r="22" spans="4:16">
      <c r="G22" t="s">
        <v>120</v>
      </c>
      <c r="J22">
        <v>1.6448536269514715</v>
      </c>
      <c r="M22" t="s">
        <v>120</v>
      </c>
      <c r="P22">
        <v>1.6448536269514715</v>
      </c>
    </row>
    <row r="23" spans="4:16">
      <c r="G23" t="s">
        <v>121</v>
      </c>
      <c r="J23">
        <v>4.2257054792105082</v>
      </c>
      <c r="M23" t="s">
        <v>121</v>
      </c>
      <c r="P23">
        <v>5.8848072366409125</v>
      </c>
    </row>
  </sheetData>
  <mergeCells count="3">
    <mergeCell ref="A2:B2"/>
    <mergeCell ref="A3:B3"/>
    <mergeCell ref="A4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C1:G44"/>
  <sheetViews>
    <sheetView topLeftCell="A13" workbookViewId="0">
      <selection activeCell="D46" sqref="D46"/>
    </sheetView>
  </sheetViews>
  <sheetFormatPr defaultRowHeight="15"/>
  <cols>
    <col min="3" max="3" width="24" customWidth="1"/>
    <col min="4" max="4" width="16" customWidth="1"/>
    <col min="5" max="5" width="13.42578125" customWidth="1"/>
  </cols>
  <sheetData>
    <row r="1" spans="3:6">
      <c r="C1" s="26" t="s">
        <v>8</v>
      </c>
      <c r="D1" s="22"/>
      <c r="E1" s="22"/>
      <c r="F1" s="22"/>
    </row>
    <row r="2" spans="3:6">
      <c r="C2" s="22"/>
      <c r="D2" s="60" t="s">
        <v>12</v>
      </c>
      <c r="E2" s="60"/>
      <c r="F2" s="60"/>
    </row>
    <row r="3" spans="3:6">
      <c r="C3" s="22"/>
      <c r="D3" s="22" t="s">
        <v>9</v>
      </c>
      <c r="E3" s="22" t="s">
        <v>10</v>
      </c>
      <c r="F3" s="22" t="s">
        <v>11</v>
      </c>
    </row>
    <row r="4" spans="3:6">
      <c r="C4" s="22" t="s">
        <v>13</v>
      </c>
      <c r="D4" s="31">
        <v>1</v>
      </c>
      <c r="E4" s="31">
        <v>0</v>
      </c>
      <c r="F4" s="31">
        <v>2</v>
      </c>
    </row>
    <row r="5" spans="3:6">
      <c r="C5" s="22" t="s">
        <v>13</v>
      </c>
      <c r="D5" s="31">
        <v>2</v>
      </c>
      <c r="E5" s="31">
        <v>1</v>
      </c>
      <c r="F5" s="31">
        <v>3</v>
      </c>
    </row>
    <row r="6" spans="3:6">
      <c r="C6" s="22" t="s">
        <v>13</v>
      </c>
      <c r="D6" s="31">
        <v>3</v>
      </c>
      <c r="E6" s="31">
        <v>2</v>
      </c>
      <c r="F6" s="31">
        <v>6</v>
      </c>
    </row>
    <row r="7" spans="3:6">
      <c r="C7" s="22" t="s">
        <v>13</v>
      </c>
      <c r="D7" s="31">
        <v>4</v>
      </c>
      <c r="E7" s="31">
        <v>0</v>
      </c>
      <c r="F7" s="31">
        <v>1</v>
      </c>
    </row>
    <row r="8" spans="3:6">
      <c r="C8" s="22" t="s">
        <v>13</v>
      </c>
      <c r="D8" s="31">
        <v>5</v>
      </c>
      <c r="E8" s="31">
        <v>2</v>
      </c>
      <c r="F8" s="31">
        <v>0</v>
      </c>
    </row>
    <row r="9" spans="3:6">
      <c r="C9" s="22" t="s">
        <v>13</v>
      </c>
      <c r="D9" s="31">
        <v>6</v>
      </c>
      <c r="E9" s="31">
        <v>3</v>
      </c>
      <c r="F9" s="31">
        <v>1</v>
      </c>
    </row>
    <row r="10" spans="3:6">
      <c r="C10" s="22" t="s">
        <v>13</v>
      </c>
      <c r="D10" s="31">
        <v>7</v>
      </c>
      <c r="E10" s="31">
        <v>1</v>
      </c>
      <c r="F10" s="31">
        <v>4</v>
      </c>
    </row>
    <row r="11" spans="3:6">
      <c r="C11" s="22" t="s">
        <v>13</v>
      </c>
      <c r="D11" s="31">
        <v>8</v>
      </c>
      <c r="E11" s="31">
        <v>0</v>
      </c>
      <c r="F11" s="31">
        <v>0</v>
      </c>
    </row>
    <row r="12" spans="3:6">
      <c r="C12" s="22" t="s">
        <v>13</v>
      </c>
      <c r="D12" s="31">
        <v>9</v>
      </c>
      <c r="E12" s="31">
        <v>2</v>
      </c>
      <c r="F12" s="31">
        <v>2</v>
      </c>
    </row>
    <row r="13" spans="3:6">
      <c r="C13" s="22" t="s">
        <v>13</v>
      </c>
      <c r="D13" s="31">
        <v>10</v>
      </c>
      <c r="E13" s="31">
        <v>4</v>
      </c>
      <c r="F13" s="31">
        <v>1</v>
      </c>
    </row>
    <row r="14" spans="3:6">
      <c r="C14" s="22" t="s">
        <v>14</v>
      </c>
      <c r="D14" s="22"/>
      <c r="E14" s="32">
        <f>SUM(E4:E13)</f>
        <v>15</v>
      </c>
      <c r="F14" s="32">
        <f>SUM(F4:F13)</f>
        <v>20</v>
      </c>
    </row>
    <row r="15" spans="3:6">
      <c r="C15" s="22" t="s">
        <v>15</v>
      </c>
      <c r="D15" s="22"/>
      <c r="E15" s="31">
        <v>50</v>
      </c>
      <c r="F15" s="31">
        <v>50</v>
      </c>
    </row>
    <row r="16" spans="3:6">
      <c r="C16" s="22" t="s">
        <v>16</v>
      </c>
      <c r="D16" s="22"/>
      <c r="E16" s="31">
        <f>+E14*5</f>
        <v>75</v>
      </c>
      <c r="F16" s="31">
        <f>+F14*5</f>
        <v>100</v>
      </c>
    </row>
    <row r="17" spans="3:6">
      <c r="C17" s="22"/>
      <c r="D17" s="22"/>
      <c r="E17" s="22"/>
      <c r="F17" s="22"/>
    </row>
    <row r="18" spans="3:6">
      <c r="C18" s="22" t="s">
        <v>17</v>
      </c>
      <c r="D18" s="22"/>
      <c r="E18" s="31">
        <v>25</v>
      </c>
      <c r="F18" s="31">
        <v>25</v>
      </c>
    </row>
    <row r="19" spans="3:6">
      <c r="C19" s="22" t="s">
        <v>18</v>
      </c>
      <c r="D19" s="22"/>
      <c r="E19" s="31">
        <v>225</v>
      </c>
      <c r="F19" s="31">
        <v>225</v>
      </c>
    </row>
    <row r="20" spans="3:6">
      <c r="C20" s="22" t="s">
        <v>19</v>
      </c>
      <c r="D20" s="22"/>
      <c r="E20" s="31">
        <f>+E14/10*2</f>
        <v>3</v>
      </c>
      <c r="F20" s="31">
        <f>+F14/10*2</f>
        <v>4</v>
      </c>
    </row>
    <row r="21" spans="3:6">
      <c r="C21" s="22" t="s">
        <v>20</v>
      </c>
      <c r="D21" s="22"/>
      <c r="E21" s="31">
        <f>+E19/E20</f>
        <v>75</v>
      </c>
      <c r="F21" s="31">
        <f>+F19/F20</f>
        <v>56.25</v>
      </c>
    </row>
    <row r="23" spans="3:6">
      <c r="C23" s="6" t="s">
        <v>21</v>
      </c>
    </row>
    <row r="25" spans="3:6" ht="18.75">
      <c r="C25" s="13"/>
    </row>
    <row r="29" spans="3:6">
      <c r="D29" s="4" t="s">
        <v>21</v>
      </c>
      <c r="E29" s="5" t="s">
        <v>22</v>
      </c>
      <c r="F29" t="s">
        <v>23</v>
      </c>
    </row>
    <row r="32" spans="3:6">
      <c r="C32" s="46"/>
      <c r="D32" s="47"/>
    </row>
    <row r="33" spans="3:7">
      <c r="C33" s="42"/>
      <c r="D33" s="42"/>
    </row>
    <row r="34" spans="3:7">
      <c r="C34" s="42"/>
      <c r="D34" s="42"/>
    </row>
    <row r="35" spans="3:7">
      <c r="C35" s="42"/>
      <c r="D35" s="42"/>
    </row>
    <row r="36" spans="3:7">
      <c r="C36" s="42"/>
      <c r="D36" s="42"/>
    </row>
    <row r="37" spans="3:7">
      <c r="C37" s="42"/>
      <c r="D37" s="43"/>
    </row>
    <row r="38" spans="3:7">
      <c r="C38" s="42"/>
      <c r="D38" s="43"/>
    </row>
    <row r="40" spans="3:7">
      <c r="C40" s="59"/>
      <c r="D40" s="59"/>
      <c r="E40" s="59"/>
      <c r="F40" s="59"/>
      <c r="G40" s="59"/>
    </row>
    <row r="41" spans="3:7">
      <c r="C41" s="42"/>
      <c r="D41" s="42"/>
      <c r="E41" s="42"/>
      <c r="F41" s="42"/>
      <c r="G41" s="42"/>
    </row>
    <row r="42" spans="3:7">
      <c r="C42" s="42"/>
      <c r="D42" s="43"/>
      <c r="E42" s="42"/>
      <c r="F42" s="42"/>
      <c r="G42" s="42"/>
    </row>
    <row r="43" spans="3:7">
      <c r="C43" s="42"/>
      <c r="D43" s="43"/>
      <c r="E43" s="42"/>
      <c r="F43" s="42"/>
      <c r="G43" s="42"/>
    </row>
    <row r="44" spans="3:7">
      <c r="C44" s="42"/>
      <c r="D44" s="43"/>
      <c r="E44" s="42"/>
      <c r="F44" s="42"/>
      <c r="G44" s="43"/>
    </row>
  </sheetData>
  <mergeCells count="2">
    <mergeCell ref="C40:G40"/>
    <mergeCell ref="D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sheet performa</vt:lpstr>
      <vt:lpstr>npv</vt:lpstr>
      <vt:lpstr>debtors turnover ratio</vt:lpstr>
      <vt:lpstr>lease schedule</vt:lpstr>
      <vt:lpstr>lease decision</vt:lpstr>
      <vt:lpstr>wacc</vt:lpstr>
      <vt:lpstr>safety stock</vt:lpstr>
      <vt:lpstr>optimum stock level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 Mohit</dc:creator>
  <cp:lastModifiedBy>BRIJ GUNJAN</cp:lastModifiedBy>
  <dcterms:created xsi:type="dcterms:W3CDTF">2017-09-19T08:29:13Z</dcterms:created>
  <dcterms:modified xsi:type="dcterms:W3CDTF">2017-09-22T20:06:29Z</dcterms:modified>
</cp:coreProperties>
</file>